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6"/>
  </bookViews>
  <sheets>
    <sheet name="Item1" sheetId="2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TOTAL" sheetId="3" r:id="rId7"/>
  </sheets>
  <definedNames>
    <definedName name="_xlnm.Print_Titles" localSheetId="6">TOTAL!$9:$10</definedName>
  </definedNames>
  <calcPr calcId="152511"/>
</workbook>
</file>

<file path=xl/calcChain.xml><?xml version="1.0" encoding="utf-8"?>
<calcChain xmlns="http://schemas.openxmlformats.org/spreadsheetml/2006/main">
  <c r="B11" i="3" l="1"/>
  <c r="D12" i="3" l="1"/>
  <c r="C12" i="3"/>
  <c r="B12" i="3"/>
  <c r="H23" i="8"/>
  <c r="B20" i="8" s="1"/>
  <c r="F20" i="8"/>
  <c r="D20" i="8"/>
  <c r="I17" i="8"/>
  <c r="I16" i="8"/>
  <c r="I15" i="8"/>
  <c r="I14" i="8"/>
  <c r="I13" i="8"/>
  <c r="I12" i="8"/>
  <c r="I11" i="8"/>
  <c r="I10" i="8"/>
  <c r="I9" i="8"/>
  <c r="I8" i="8"/>
  <c r="I7" i="8"/>
  <c r="H23" i="7"/>
  <c r="B20" i="7" s="1"/>
  <c r="F20" i="7"/>
  <c r="D20" i="7"/>
  <c r="I17" i="7"/>
  <c r="I16" i="7"/>
  <c r="I15" i="7"/>
  <c r="I14" i="7"/>
  <c r="I13" i="7"/>
  <c r="I12" i="7"/>
  <c r="I11" i="7"/>
  <c r="I10" i="7"/>
  <c r="I9" i="7"/>
  <c r="I8" i="7"/>
  <c r="I7" i="7"/>
  <c r="H23" i="6"/>
  <c r="B20" i="6" s="1"/>
  <c r="F20" i="6"/>
  <c r="D20" i="6"/>
  <c r="I17" i="6"/>
  <c r="I16" i="6"/>
  <c r="I15" i="6"/>
  <c r="I14" i="6"/>
  <c r="I13" i="6"/>
  <c r="I12" i="6"/>
  <c r="I11" i="6"/>
  <c r="I10" i="6"/>
  <c r="I9" i="6"/>
  <c r="I8" i="6"/>
  <c r="H23" i="5"/>
  <c r="B20" i="5" s="1"/>
  <c r="F20" i="5"/>
  <c r="D20" i="5"/>
  <c r="I17" i="5"/>
  <c r="I16" i="5"/>
  <c r="I15" i="5"/>
  <c r="I14" i="5"/>
  <c r="I13" i="5"/>
  <c r="I12" i="5"/>
  <c r="I11" i="5"/>
  <c r="I10" i="5"/>
  <c r="I9" i="5"/>
  <c r="I8" i="5"/>
  <c r="I7" i="5"/>
  <c r="H23" i="4"/>
  <c r="F20" i="4"/>
  <c r="D20" i="4"/>
  <c r="I17" i="4"/>
  <c r="I16" i="4"/>
  <c r="I15" i="4"/>
  <c r="I14" i="4"/>
  <c r="I13" i="4"/>
  <c r="I12" i="4"/>
  <c r="I11" i="4"/>
  <c r="I10" i="4"/>
  <c r="I9" i="4"/>
  <c r="I8" i="4"/>
  <c r="H23" i="2"/>
  <c r="B20" i="2" s="1"/>
  <c r="B13" i="3"/>
  <c r="D13" i="3"/>
  <c r="D14" i="3"/>
  <c r="D15" i="3"/>
  <c r="D16" i="3"/>
  <c r="C16" i="3"/>
  <c r="C15" i="3"/>
  <c r="C14" i="3"/>
  <c r="C13" i="3"/>
  <c r="B16" i="3"/>
  <c r="B15" i="3"/>
  <c r="B14" i="3"/>
  <c r="D11" i="3"/>
  <c r="C11" i="3"/>
  <c r="F20" i="2"/>
  <c r="D20" i="2"/>
  <c r="I12" i="2"/>
  <c r="I13" i="2"/>
  <c r="I14" i="2"/>
  <c r="I15" i="2"/>
  <c r="I16" i="2"/>
  <c r="I17" i="2"/>
  <c r="I10" i="2"/>
  <c r="I9" i="2"/>
  <c r="I8" i="2"/>
  <c r="I11" i="2"/>
  <c r="C20" i="2" l="1"/>
  <c r="I6" i="2" s="1"/>
  <c r="I7" i="2"/>
  <c r="C20" i="7"/>
  <c r="C20" i="6"/>
  <c r="I3" i="2"/>
  <c r="B20" i="4"/>
  <c r="C20" i="4" s="1"/>
  <c r="C20" i="8"/>
  <c r="I6" i="8" s="1"/>
  <c r="C20" i="5"/>
  <c r="I6" i="5" s="1"/>
  <c r="I4" i="2" l="1"/>
  <c r="I5" i="2"/>
  <c r="I5" i="7"/>
  <c r="I6" i="7"/>
  <c r="I3" i="7"/>
  <c r="I4" i="7"/>
  <c r="E20" i="2"/>
  <c r="D22" i="2" s="1"/>
  <c r="D23" i="2" s="1"/>
  <c r="I6" i="6"/>
  <c r="I7" i="6"/>
  <c r="I3" i="6"/>
  <c r="I4" i="6"/>
  <c r="I5" i="6"/>
  <c r="I6" i="4"/>
  <c r="I7" i="4"/>
  <c r="I3" i="4"/>
  <c r="I5" i="4"/>
  <c r="I4" i="4"/>
  <c r="I4" i="5"/>
  <c r="I5" i="5"/>
  <c r="I3" i="5"/>
  <c r="I3" i="8"/>
  <c r="I5" i="8"/>
  <c r="I4" i="8"/>
  <c r="E20" i="7" l="1"/>
  <c r="D22" i="7" s="1"/>
  <c r="D23" i="7" s="1"/>
  <c r="E11" i="3"/>
  <c r="F11" i="3" s="1"/>
  <c r="E20" i="5"/>
  <c r="D22" i="5" s="1"/>
  <c r="E13" i="3" s="1"/>
  <c r="F13" i="3" s="1"/>
  <c r="E20" i="6"/>
  <c r="D22" i="6" s="1"/>
  <c r="D23" i="6" s="1"/>
  <c r="E20" i="8"/>
  <c r="D22" i="8" s="1"/>
  <c r="D23" i="8" s="1"/>
  <c r="E20" i="4"/>
  <c r="D22" i="4" s="1"/>
  <c r="D23" i="4" s="1"/>
  <c r="E15" i="3" l="1"/>
  <c r="F15" i="3" s="1"/>
  <c r="D23" i="5"/>
  <c r="E14" i="3"/>
  <c r="F14" i="3" s="1"/>
  <c r="E16" i="3"/>
  <c r="F16" i="3" s="1"/>
  <c r="E12" i="3"/>
  <c r="F12" i="3" s="1"/>
  <c r="F17" i="3" l="1"/>
</calcChain>
</file>

<file path=xl/sharedStrings.xml><?xml version="1.0" encoding="utf-8"?>
<sst xmlns="http://schemas.openxmlformats.org/spreadsheetml/2006/main" count="178" uniqueCount="46">
  <si>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</si>
  <si>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</si>
  <si>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</si>
  <si>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</si>
  <si>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</si>
  <si>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</si>
  <si>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</si>
  <si>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</si>
  <si>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</si>
  <si>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</si>
  <si>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VALOR TOTAL</t>
  </si>
  <si>
    <t>ITEM 2</t>
  </si>
  <si>
    <t>ITEM 3</t>
  </si>
  <si>
    <t>ITEM 4</t>
  </si>
  <si>
    <t>ITEM 5</t>
  </si>
  <si>
    <t>ITEM 6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</si>
  <si>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</si>
  <si>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</si>
  <si>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</si>
  <si>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</si>
  <si>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</si>
  <si>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</si>
  <si>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</si>
  <si>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</si>
  <si>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</si>
  <si>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</si>
  <si>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</si>
  <si>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</si>
  <si>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</si>
  <si>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</si>
  <si>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</si>
  <si>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</si>
  <si>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</si>
  <si>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</si>
  <si>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</si>
  <si>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Quantidade de preços coletados =</t>
  </si>
  <si>
    <t>TRIBUNAL REGIONAL ELEITORAL DA BAHIA</t>
  </si>
  <si>
    <t>Seção de Análise e Aquisições</t>
  </si>
  <si>
    <t>7SECURE</t>
  </si>
  <si>
    <t>RL2 SERVIÇOS DE INFORMÁTICA</t>
  </si>
  <si>
    <t>SCANSEC</t>
  </si>
  <si>
    <t>CPAP-SG5600-NGTX-SSD - 5600 NEXT GENERATION THREAT PREVENTION &amp; SANDBLAST (NGTX) APPLIANCE WITH SSD 00:1C:7F:89:2E:25 1</t>
  </si>
  <si>
    <t>CPAP-SG5600-NGTX-SSD - 5600 NEXT GENERATION THREAT PREVENTION AND SANDBLAST (NGTX) APPLIANCE FOR HIGH AVAILABILITY WITH SSD</t>
  </si>
  <si>
    <t>CPSM-NGSM5 - NEXT GENERATION SECURITY MANAGEMENT SOFTWARE FOR 5 GATEWAYS (SMARTEVENT &amp; COMPLIANCE 1 YEAR)</t>
  </si>
  <si>
    <t>CPSM-NGSM5-EVNT - NEXT GENERATION SECURITY MANAGEMENT SMARTEVENT DEDICATED SERVER FOR 5 GATEWAYS (PERPETUAL)</t>
  </si>
  <si>
    <t>CHECKPOINT MOBILE ACCESS FOR UNLIMITED USERS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</si>
</sst>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74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5" fillId="0" borderId="3" xfId="0" applyFont="1" applyBorder="1" applyAlignment="1">
      <alignment horizontal="center" vertical="center"/>
    </xf>
    <xf numFmtId="0" fontId="16" fillId="9" borderId="9" xfId="0" applyFont="1" applyFill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4934880</xdr:colOff>
      <xdr:row>0</xdr:row>
      <xdr:rowOff>0</xdr:rowOff>
    </xdr:from>
    <xdr:to>
      <xdr:col>2</xdr:col>
      <xdr:colOff>1980</xdr:colOff>
      <xdr:row>3</xdr:row>
      <xdr:rowOff>136080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5544480" y="0"/>
          <a:ext cx="703800" cy="73615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2809875</xdr:colOff>
      <xdr:row>0</xdr:row>
      <xdr:rowOff>9525</xdr:rowOff>
    </xdr:from>
    <xdr:to>
      <xdr:col>2</xdr:col>
      <xdr:colOff>351375</xdr:colOff>
      <xdr:row>3</xdr:row>
      <xdr:rowOff>145605</xdr:rowOff>
    </xdr:to>
    <xdr:pic>
      <xdr:nvPicPr>
        <xdr:cNvPr id="3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419475" y="9525"/>
          <a:ext cx="703800" cy="73615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="75" zoomScaleNormal="75" zoomScaleSheetLayoutView="100" workbookViewId="0">
      <selection activeCell="H5" sqref="H5"/>
    </sheetView>
  </sheetViews>
  <sheetFormatPr defaultRowHeight="12.75"/>
  <cols>
    <col min="1" max="1" width="11.85546875" style="1" bestFit="1" customWidth="1"/>
    <col min="2" max="3" width="9.140625" style="1" customWidth="1"/>
    <col min="4" max="4" width="14.42578125" style="1" bestFit="1" customWidth="1"/>
    <col min="5" max="5" width="15" style="1" bestFit="1" customWidth="1"/>
    <col min="6" max="6" width="14.42578125" style="1" bestFit="1" customWidth="1"/>
    <col min="7" max="7" width="47.42578125" style="1" bestFit="1" customWidth="1"/>
    <col min="8" max="8" width="17.42578125" style="1" bestFit="1" customWidth="1"/>
    <col min="9" max="9" width="14.5703125" style="1" bestFit="1" customWidth="1"/>
    <col min="10" max="16384" width="9.140625" style="1"/>
  </cols>
  <sheetData>
    <row r="1" spans="1:9" ht="15.7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>
      <c r="A2" s="52" t="s">
        <v>0</v>
      </c>
      <c r="B2" s="52" t="s">
        <v>1</v>
      </c>
      <c r="C2" s="53"/>
      <c r="D2" s="54"/>
      <c r="E2" s="2" t="s">
        <v>2</v>
      </c>
      <c r="F2" s="2" t="s">
        <v>3</v>
      </c>
      <c r="G2" s="2" t="s">
        <v>4</v>
      </c>
      <c r="H2" s="3" t="s">
        <v>5</v>
      </c>
      <c r="I2" s="26" t="s">
        <v>16</v>
      </c>
    </row>
    <row r="3" spans="1:9">
      <c r="A3" s="52"/>
      <c r="B3" s="55" t="s">
        <v>41</v>
      </c>
      <c r="C3" s="56"/>
      <c r="D3" s="57"/>
      <c r="E3" s="67" t="s">
        <v>2</v>
      </c>
      <c r="F3" s="68">
        <v>1</v>
      </c>
      <c r="G3" s="4" t="s">
        <v>38</v>
      </c>
      <c r="H3" s="5">
        <v>335000</v>
      </c>
      <c r="I3" s="5" t="str">
        <f>IF(H3="","",(IF($C$20&lt;25%,"N/A",IF(H3&lt;=($D$20+$B$20),H3,"Descartado"))))</f>
        <v>N/A</v>
      </c>
    </row>
    <row r="4" spans="1:9">
      <c r="A4" s="52"/>
      <c r="B4" s="58"/>
      <c r="C4" s="59"/>
      <c r="D4" s="60"/>
      <c r="E4" s="67"/>
      <c r="F4" s="67"/>
      <c r="G4" s="4" t="s">
        <v>39</v>
      </c>
      <c r="H4" s="5">
        <v>370000</v>
      </c>
      <c r="I4" s="5" t="str">
        <f t="shared" ref="I4:I17" si="0">IF(H4="","",(IF($C$20&lt;25%,"N/A",IF(H4&lt;=($D$20+$B$20),H4,"Descartado"))))</f>
        <v>N/A</v>
      </c>
    </row>
    <row r="5" spans="1:9">
      <c r="A5" s="52"/>
      <c r="B5" s="58"/>
      <c r="C5" s="59"/>
      <c r="D5" s="60"/>
      <c r="E5" s="67"/>
      <c r="F5" s="67"/>
      <c r="G5" s="4" t="s">
        <v>40</v>
      </c>
      <c r="H5" s="5">
        <v>350000</v>
      </c>
      <c r="I5" s="5" t="str">
        <f t="shared" si="0"/>
        <v>N/A</v>
      </c>
    </row>
    <row r="6" spans="1:9">
      <c r="A6" s="52"/>
      <c r="B6" s="58"/>
      <c r="C6" s="59"/>
      <c r="D6" s="60"/>
      <c r="E6" s="67"/>
      <c r="F6" s="67"/>
      <c r="G6" s="4"/>
      <c r="H6" s="5"/>
      <c r="I6" s="5" t="str">
        <f t="shared" si="0"/>
        <v/>
      </c>
    </row>
    <row r="7" spans="1:9">
      <c r="A7" s="52"/>
      <c r="B7" s="58"/>
      <c r="C7" s="59"/>
      <c r="D7" s="60"/>
      <c r="E7" s="67"/>
      <c r="F7" s="67"/>
      <c r="G7" s="4"/>
      <c r="H7" s="5"/>
      <c r="I7" s="5" t="str">
        <f t="shared" si="0"/>
        <v/>
      </c>
    </row>
    <row r="8" spans="1:9">
      <c r="A8" s="52"/>
      <c r="B8" s="58"/>
      <c r="C8" s="59"/>
      <c r="D8" s="60"/>
      <c r="E8" s="67"/>
      <c r="F8" s="67"/>
      <c r="G8" s="4"/>
      <c r="H8" s="5"/>
      <c r="I8" s="5" t="str">
        <f t="shared" si="0"/>
        <v/>
      </c>
    </row>
    <row r="9" spans="1:9">
      <c r="A9" s="52"/>
      <c r="B9" s="58"/>
      <c r="C9" s="59"/>
      <c r="D9" s="60"/>
      <c r="E9" s="67"/>
      <c r="F9" s="67"/>
      <c r="G9" s="4"/>
      <c r="H9" s="5"/>
      <c r="I9" s="5" t="str">
        <f t="shared" si="0"/>
        <v/>
      </c>
    </row>
    <row r="10" spans="1:9">
      <c r="A10" s="52"/>
      <c r="B10" s="58"/>
      <c r="C10" s="59"/>
      <c r="D10" s="60"/>
      <c r="E10" s="67"/>
      <c r="F10" s="67"/>
      <c r="G10" s="4"/>
      <c r="H10" s="5"/>
      <c r="I10" s="5" t="str">
        <f t="shared" si="0"/>
        <v/>
      </c>
    </row>
    <row r="11" spans="1:9">
      <c r="A11" s="52"/>
      <c r="B11" s="58"/>
      <c r="C11" s="59"/>
      <c r="D11" s="60"/>
      <c r="E11" s="67"/>
      <c r="F11" s="67"/>
      <c r="G11" s="4"/>
      <c r="H11" s="5"/>
      <c r="I11" s="5" t="str">
        <f t="shared" si="0"/>
        <v/>
      </c>
    </row>
    <row r="12" spans="1:9">
      <c r="A12" s="52"/>
      <c r="B12" s="58"/>
      <c r="C12" s="59"/>
      <c r="D12" s="60"/>
      <c r="E12" s="67"/>
      <c r="F12" s="67"/>
      <c r="G12" s="4"/>
      <c r="H12" s="5"/>
      <c r="I12" s="5" t="str">
        <f t="shared" si="0"/>
        <v/>
      </c>
    </row>
    <row r="13" spans="1:9">
      <c r="A13" s="52"/>
      <c r="B13" s="58"/>
      <c r="C13" s="59"/>
      <c r="D13" s="60"/>
      <c r="E13" s="67"/>
      <c r="F13" s="67"/>
      <c r="G13" s="4"/>
      <c r="H13" s="5"/>
      <c r="I13" s="5" t="str">
        <f t="shared" si="0"/>
        <v/>
      </c>
    </row>
    <row r="14" spans="1:9">
      <c r="A14" s="52"/>
      <c r="B14" s="58"/>
      <c r="C14" s="59"/>
      <c r="D14" s="60"/>
      <c r="E14" s="67"/>
      <c r="F14" s="67"/>
      <c r="G14" s="4"/>
      <c r="H14" s="5"/>
      <c r="I14" s="5" t="str">
        <f t="shared" si="0"/>
        <v/>
      </c>
    </row>
    <row r="15" spans="1:9">
      <c r="A15" s="52"/>
      <c r="B15" s="58"/>
      <c r="C15" s="59"/>
      <c r="D15" s="60"/>
      <c r="E15" s="67"/>
      <c r="F15" s="67"/>
      <c r="G15" s="4"/>
      <c r="H15" s="5"/>
      <c r="I15" s="5" t="str">
        <f t="shared" si="0"/>
        <v/>
      </c>
    </row>
    <row r="16" spans="1:9">
      <c r="A16" s="52"/>
      <c r="B16" s="58"/>
      <c r="C16" s="59"/>
      <c r="D16" s="60"/>
      <c r="E16" s="67"/>
      <c r="F16" s="67"/>
      <c r="G16" s="4"/>
      <c r="H16" s="5"/>
      <c r="I16" s="5" t="str">
        <f t="shared" si="0"/>
        <v/>
      </c>
    </row>
    <row r="17" spans="1:9">
      <c r="A17" s="52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25.5">
      <c r="A19" s="10"/>
      <c r="B19" s="3" t="s">
        <v>6</v>
      </c>
      <c r="C19" s="11" t="s">
        <v>7</v>
      </c>
      <c r="D19" s="12" t="s">
        <v>8</v>
      </c>
      <c r="E19" s="13" t="s">
        <v>17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17559.422921421232</v>
      </c>
      <c r="C20" s="18">
        <f>IF(H23&lt;2,"N/A",(B20/D20))</f>
        <v>4.9932008307358951E-2</v>
      </c>
      <c r="D20" s="19">
        <f>AVERAGE(H3:H17)</f>
        <v>351666.66666666669</v>
      </c>
      <c r="E20" s="20" t="str">
        <f>IF(H23&lt;2,"N/A",(IF(C20&lt;=25%,"N/A",AVERAGE(I3:I17))))</f>
        <v>N/A</v>
      </c>
      <c r="F20" s="19">
        <f>MEDIAN(H3:H17)</f>
        <v>350000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9" t="s">
        <v>26</v>
      </c>
      <c r="C22" s="69"/>
      <c r="D22" s="70">
        <f>IF(C20&lt;=25%,D20,MIN(E20:F20))</f>
        <v>351666.66666666669</v>
      </c>
      <c r="E22" s="70"/>
    </row>
    <row r="23" spans="1:9">
      <c r="B23" s="69" t="s">
        <v>10</v>
      </c>
      <c r="C23" s="69"/>
      <c r="D23" s="70">
        <f>ROUND(D22,2)*F3</f>
        <v>351666.67</v>
      </c>
      <c r="E23" s="70"/>
      <c r="G23" s="36" t="s">
        <v>35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3" t="s">
        <v>22</v>
      </c>
      <c r="B26" s="44"/>
      <c r="C26" s="44"/>
      <c r="D26" s="44"/>
      <c r="E26" s="44"/>
      <c r="F26" s="44"/>
      <c r="G26" s="44"/>
      <c r="H26" s="44"/>
      <c r="I26" s="45"/>
    </row>
    <row r="27" spans="1:9">
      <c r="A27" s="46" t="s">
        <v>23</v>
      </c>
      <c r="B27" s="47"/>
      <c r="C27" s="47"/>
      <c r="D27" s="47"/>
      <c r="E27" s="47"/>
      <c r="F27" s="47"/>
      <c r="G27" s="47"/>
      <c r="H27" s="47"/>
      <c r="I27" s="48"/>
    </row>
    <row r="28" spans="1:9">
      <c r="A28" s="46" t="s">
        <v>24</v>
      </c>
      <c r="B28" s="47"/>
      <c r="C28" s="47"/>
      <c r="D28" s="47"/>
      <c r="E28" s="47"/>
      <c r="F28" s="47"/>
      <c r="G28" s="47"/>
      <c r="H28" s="47"/>
      <c r="I28" s="48"/>
    </row>
    <row r="29" spans="1:9" ht="25.5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46" t="s">
        <v>21</v>
      </c>
      <c r="B30" s="47"/>
      <c r="C30" s="47"/>
      <c r="D30" s="47"/>
      <c r="E30" s="47"/>
      <c r="F30" s="47"/>
      <c r="G30" s="47"/>
      <c r="H30" s="47"/>
      <c r="I30" s="48"/>
    </row>
    <row r="31" spans="1:9">
      <c r="A31" s="46" t="s">
        <v>25</v>
      </c>
      <c r="B31" s="47"/>
      <c r="C31" s="47"/>
      <c r="D31" s="47"/>
      <c r="E31" s="47"/>
      <c r="F31" s="47"/>
      <c r="G31" s="47"/>
      <c r="H31" s="47"/>
      <c r="I31" s="48"/>
    </row>
    <row r="32" spans="1:9" ht="25.5" customHeight="1">
      <c r="A32" s="40" t="s">
        <v>27</v>
      </c>
      <c r="B32" s="41"/>
      <c r="C32" s="41"/>
      <c r="D32" s="41"/>
      <c r="E32" s="41"/>
      <c r="F32" s="41"/>
      <c r="G32" s="41"/>
      <c r="H32" s="41"/>
      <c r="I32" s="42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4" right="0.511811024" top="0.78740157499999996" bottom="0.78740157499999996" header="0.31496062000000002" footer="0.31496062000000002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5" sqref="H5"/>
    </sheetView>
  </sheetViews>
  <sheetFormatPr defaultRowHeight="12.75"/>
  <cols>
    <col min="1" max="1" width="11.85546875" style="1" bestFit="1" customWidth="1"/>
    <col min="2" max="3" width="9.140625" style="1" customWidth="1"/>
    <col min="4" max="4" width="12.28515625" style="1" bestFit="1" customWidth="1"/>
    <col min="5" max="5" width="10.28515625" style="1" bestFit="1" customWidth="1"/>
    <col min="6" max="6" width="12.28515625" style="1" bestFit="1" customWidth="1"/>
    <col min="7" max="7" width="39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>
      <c r="A2" s="52" t="s">
        <v>11</v>
      </c>
      <c r="B2" s="52" t="s">
        <v>1</v>
      </c>
      <c r="C2" s="53"/>
      <c r="D2" s="54"/>
      <c r="E2" s="2" t="s">
        <v>2</v>
      </c>
      <c r="F2" s="2" t="s">
        <v>3</v>
      </c>
      <c r="G2" s="2" t="s">
        <v>4</v>
      </c>
      <c r="H2" s="3" t="s">
        <v>5</v>
      </c>
      <c r="I2" s="26" t="s">
        <v>16</v>
      </c>
    </row>
    <row r="3" spans="1:9" ht="12.75" customHeight="1">
      <c r="A3" s="52"/>
      <c r="B3" s="55" t="s">
        <v>42</v>
      </c>
      <c r="C3" s="56"/>
      <c r="D3" s="57"/>
      <c r="E3" s="67" t="s">
        <v>2</v>
      </c>
      <c r="F3" s="68">
        <v>1</v>
      </c>
      <c r="G3" s="4" t="s">
        <v>38</v>
      </c>
      <c r="H3" s="5">
        <v>335000</v>
      </c>
      <c r="I3" s="5" t="str">
        <f>IF(H3="","",(IF($C$20&lt;25%,"N/A",IF(H3&lt;=($D$20+$B$20),H3,"Descartado"))))</f>
        <v>N/A</v>
      </c>
    </row>
    <row r="4" spans="1:9">
      <c r="A4" s="52"/>
      <c r="B4" s="58"/>
      <c r="C4" s="59"/>
      <c r="D4" s="60"/>
      <c r="E4" s="67"/>
      <c r="F4" s="67"/>
      <c r="G4" s="4" t="s">
        <v>39</v>
      </c>
      <c r="H4" s="5">
        <v>370000</v>
      </c>
      <c r="I4" s="5" t="str">
        <f t="shared" ref="I4:I17" si="0">IF(H4="","",(IF($C$20&lt;25%,"N/A",IF(H4&lt;=($D$20+$B$20),H4,"Descartado"))))</f>
        <v>N/A</v>
      </c>
    </row>
    <row r="5" spans="1:9">
      <c r="A5" s="52"/>
      <c r="B5" s="58"/>
      <c r="C5" s="59"/>
      <c r="D5" s="60"/>
      <c r="E5" s="67"/>
      <c r="F5" s="67"/>
      <c r="G5" s="4" t="s">
        <v>40</v>
      </c>
      <c r="H5" s="5">
        <v>350000</v>
      </c>
      <c r="I5" s="5" t="str">
        <f t="shared" si="0"/>
        <v>N/A</v>
      </c>
    </row>
    <row r="6" spans="1:9">
      <c r="A6" s="52"/>
      <c r="B6" s="58"/>
      <c r="C6" s="59"/>
      <c r="D6" s="60"/>
      <c r="E6" s="67"/>
      <c r="F6" s="67"/>
      <c r="G6" s="4"/>
      <c r="H6" s="5"/>
      <c r="I6" s="5" t="str">
        <f t="shared" si="0"/>
        <v/>
      </c>
    </row>
    <row r="7" spans="1:9">
      <c r="A7" s="52"/>
      <c r="B7" s="58"/>
      <c r="C7" s="59"/>
      <c r="D7" s="60"/>
      <c r="E7" s="67"/>
      <c r="F7" s="67"/>
      <c r="G7" s="4"/>
      <c r="H7" s="5"/>
      <c r="I7" s="5" t="str">
        <f t="shared" si="0"/>
        <v/>
      </c>
    </row>
    <row r="8" spans="1:9">
      <c r="A8" s="52"/>
      <c r="B8" s="58"/>
      <c r="C8" s="59"/>
      <c r="D8" s="60"/>
      <c r="E8" s="67"/>
      <c r="F8" s="67"/>
      <c r="G8" s="4"/>
      <c r="H8" s="5"/>
      <c r="I8" s="5" t="str">
        <f t="shared" si="0"/>
        <v/>
      </c>
    </row>
    <row r="9" spans="1:9">
      <c r="A9" s="52"/>
      <c r="B9" s="58"/>
      <c r="C9" s="59"/>
      <c r="D9" s="60"/>
      <c r="E9" s="67"/>
      <c r="F9" s="67"/>
      <c r="G9" s="4"/>
      <c r="H9" s="5"/>
      <c r="I9" s="5" t="str">
        <f t="shared" si="0"/>
        <v/>
      </c>
    </row>
    <row r="10" spans="1:9">
      <c r="A10" s="52"/>
      <c r="B10" s="58"/>
      <c r="C10" s="59"/>
      <c r="D10" s="60"/>
      <c r="E10" s="67"/>
      <c r="F10" s="67"/>
      <c r="G10" s="4"/>
      <c r="H10" s="5"/>
      <c r="I10" s="5" t="str">
        <f t="shared" si="0"/>
        <v/>
      </c>
    </row>
    <row r="11" spans="1:9">
      <c r="A11" s="52"/>
      <c r="B11" s="58"/>
      <c r="C11" s="59"/>
      <c r="D11" s="60"/>
      <c r="E11" s="67"/>
      <c r="F11" s="67"/>
      <c r="G11" s="4"/>
      <c r="H11" s="5"/>
      <c r="I11" s="5" t="str">
        <f t="shared" si="0"/>
        <v/>
      </c>
    </row>
    <row r="12" spans="1:9">
      <c r="A12" s="52"/>
      <c r="B12" s="58"/>
      <c r="C12" s="59"/>
      <c r="D12" s="60"/>
      <c r="E12" s="67"/>
      <c r="F12" s="67"/>
      <c r="G12" s="4"/>
      <c r="H12" s="5"/>
      <c r="I12" s="5" t="str">
        <f t="shared" si="0"/>
        <v/>
      </c>
    </row>
    <row r="13" spans="1:9">
      <c r="A13" s="52"/>
      <c r="B13" s="58"/>
      <c r="C13" s="59"/>
      <c r="D13" s="60"/>
      <c r="E13" s="67"/>
      <c r="F13" s="67"/>
      <c r="G13" s="4"/>
      <c r="H13" s="5"/>
      <c r="I13" s="5" t="str">
        <f t="shared" si="0"/>
        <v/>
      </c>
    </row>
    <row r="14" spans="1:9">
      <c r="A14" s="52"/>
      <c r="B14" s="58"/>
      <c r="C14" s="59"/>
      <c r="D14" s="60"/>
      <c r="E14" s="67"/>
      <c r="F14" s="67"/>
      <c r="G14" s="4"/>
      <c r="H14" s="5"/>
      <c r="I14" s="5" t="str">
        <f t="shared" si="0"/>
        <v/>
      </c>
    </row>
    <row r="15" spans="1:9">
      <c r="A15" s="52"/>
      <c r="B15" s="58"/>
      <c r="C15" s="59"/>
      <c r="D15" s="60"/>
      <c r="E15" s="67"/>
      <c r="F15" s="67"/>
      <c r="G15" s="4"/>
      <c r="H15" s="5"/>
      <c r="I15" s="5" t="str">
        <f t="shared" si="0"/>
        <v/>
      </c>
    </row>
    <row r="16" spans="1:9">
      <c r="A16" s="52"/>
      <c r="B16" s="58"/>
      <c r="C16" s="59"/>
      <c r="D16" s="60"/>
      <c r="E16" s="67"/>
      <c r="F16" s="67"/>
      <c r="G16" s="4"/>
      <c r="H16" s="5"/>
      <c r="I16" s="5" t="str">
        <f t="shared" si="0"/>
        <v/>
      </c>
    </row>
    <row r="17" spans="1:9">
      <c r="A17" s="52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17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17559.422921421232</v>
      </c>
      <c r="C20" s="18">
        <f>IF(H23&lt;2,"N/A",(B20/D20))</f>
        <v>4.9932008307358951E-2</v>
      </c>
      <c r="D20" s="19">
        <f>AVERAGE(H3:H17)</f>
        <v>351666.66666666669</v>
      </c>
      <c r="E20" s="20" t="str">
        <f>IF(H23&lt;2,"N/A",(IF(C20&lt;=25%,"N/A",AVERAGE(I3:I17))))</f>
        <v>N/A</v>
      </c>
      <c r="F20" s="19">
        <f>MEDIAN(H3:H17)</f>
        <v>350000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9" t="s">
        <v>26</v>
      </c>
      <c r="C22" s="69"/>
      <c r="D22" s="70">
        <f>IF(C20&lt;=25%,D20,MIN(E20:F20))</f>
        <v>351666.66666666669</v>
      </c>
      <c r="E22" s="70"/>
    </row>
    <row r="23" spans="1:9">
      <c r="B23" s="69" t="s">
        <v>10</v>
      </c>
      <c r="C23" s="69"/>
      <c r="D23" s="70">
        <f>ROUND(D22,2)*F3</f>
        <v>351666.67</v>
      </c>
      <c r="E23" s="70"/>
      <c r="G23" s="36" t="s">
        <v>35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3" t="s">
        <v>22</v>
      </c>
      <c r="B26" s="44"/>
      <c r="C26" s="44"/>
      <c r="D26" s="44"/>
      <c r="E26" s="44"/>
      <c r="F26" s="44"/>
      <c r="G26" s="44"/>
      <c r="H26" s="44"/>
      <c r="I26" s="45"/>
    </row>
    <row r="27" spans="1:9">
      <c r="A27" s="46" t="s">
        <v>23</v>
      </c>
      <c r="B27" s="47"/>
      <c r="C27" s="47"/>
      <c r="D27" s="47"/>
      <c r="E27" s="47"/>
      <c r="F27" s="47"/>
      <c r="G27" s="47"/>
      <c r="H27" s="47"/>
      <c r="I27" s="48"/>
    </row>
    <row r="28" spans="1:9">
      <c r="A28" s="46" t="s">
        <v>24</v>
      </c>
      <c r="B28" s="47"/>
      <c r="C28" s="47"/>
      <c r="D28" s="47"/>
      <c r="E28" s="47"/>
      <c r="F28" s="47"/>
      <c r="G28" s="47"/>
      <c r="H28" s="47"/>
      <c r="I28" s="48"/>
    </row>
    <row r="29" spans="1:9" ht="25.5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46" t="s">
        <v>21</v>
      </c>
      <c r="B30" s="47"/>
      <c r="C30" s="47"/>
      <c r="D30" s="47"/>
      <c r="E30" s="47"/>
      <c r="F30" s="47"/>
      <c r="G30" s="47"/>
      <c r="H30" s="47"/>
      <c r="I30" s="48"/>
    </row>
    <row r="31" spans="1:9">
      <c r="A31" s="46" t="s">
        <v>25</v>
      </c>
      <c r="B31" s="47"/>
      <c r="C31" s="47"/>
      <c r="D31" s="47"/>
      <c r="E31" s="47"/>
      <c r="F31" s="47"/>
      <c r="G31" s="47"/>
      <c r="H31" s="47"/>
      <c r="I31" s="48"/>
    </row>
    <row r="32" spans="1:9" ht="25.5" customHeight="1">
      <c r="A32" s="40" t="s">
        <v>27</v>
      </c>
      <c r="B32" s="41"/>
      <c r="C32" s="41"/>
      <c r="D32" s="41"/>
      <c r="E32" s="41"/>
      <c r="F32" s="41"/>
      <c r="G32" s="41"/>
      <c r="H32" s="41"/>
      <c r="I32" s="42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5" sqref="H5"/>
    </sheetView>
  </sheetViews>
  <sheetFormatPr defaultRowHeight="12.75"/>
  <cols>
    <col min="1" max="1" width="11.85546875" style="1" bestFit="1" customWidth="1"/>
    <col min="2" max="3" width="9.140625" style="1" customWidth="1"/>
    <col min="4" max="4" width="12" style="1" customWidth="1"/>
    <col min="5" max="5" width="10.28515625" style="1" bestFit="1" customWidth="1"/>
    <col min="6" max="6" width="11.7109375" style="1" customWidth="1"/>
    <col min="7" max="7" width="39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>
      <c r="A2" s="52" t="s">
        <v>12</v>
      </c>
      <c r="B2" s="52" t="s">
        <v>1</v>
      </c>
      <c r="C2" s="53"/>
      <c r="D2" s="54"/>
      <c r="E2" s="2" t="s">
        <v>2</v>
      </c>
      <c r="F2" s="2" t="s">
        <v>3</v>
      </c>
      <c r="G2" s="2" t="s">
        <v>4</v>
      </c>
      <c r="H2" s="3" t="s">
        <v>5</v>
      </c>
      <c r="I2" s="26" t="s">
        <v>16</v>
      </c>
    </row>
    <row r="3" spans="1:9" ht="12.75" customHeight="1">
      <c r="A3" s="52"/>
      <c r="B3" s="55" t="s">
        <v>43</v>
      </c>
      <c r="C3" s="56"/>
      <c r="D3" s="57"/>
      <c r="E3" s="67" t="s">
        <v>2</v>
      </c>
      <c r="F3" s="71">
        <v>1</v>
      </c>
      <c r="G3" s="4" t="s">
        <v>38</v>
      </c>
      <c r="H3" s="5">
        <v>75000</v>
      </c>
      <c r="I3" s="5" t="str">
        <f>IF(H3="","",(IF($C$20&lt;25%,"N/A",IF(H3&lt;=($D$20+$B$20),H3,"Descartado"))))</f>
        <v>N/A</v>
      </c>
    </row>
    <row r="4" spans="1:9">
      <c r="A4" s="52"/>
      <c r="B4" s="58"/>
      <c r="C4" s="59"/>
      <c r="D4" s="60"/>
      <c r="E4" s="67"/>
      <c r="F4" s="67"/>
      <c r="G4" s="4" t="s">
        <v>39</v>
      </c>
      <c r="H4" s="5">
        <v>100000</v>
      </c>
      <c r="I4" s="5" t="str">
        <f t="shared" ref="I4:I17" si="0">IF(H4="","",(IF($C$20&lt;25%,"N/A",IF(H4&lt;=($D$20+$B$20),H4,"Descartado"))))</f>
        <v>N/A</v>
      </c>
    </row>
    <row r="5" spans="1:9">
      <c r="A5" s="52"/>
      <c r="B5" s="58"/>
      <c r="C5" s="59"/>
      <c r="D5" s="60"/>
      <c r="E5" s="67"/>
      <c r="F5" s="67"/>
      <c r="G5" s="4" t="s">
        <v>40</v>
      </c>
      <c r="H5" s="5">
        <v>80000</v>
      </c>
      <c r="I5" s="5" t="str">
        <f t="shared" si="0"/>
        <v>N/A</v>
      </c>
    </row>
    <row r="6" spans="1:9">
      <c r="A6" s="52"/>
      <c r="B6" s="58"/>
      <c r="C6" s="59"/>
      <c r="D6" s="60"/>
      <c r="E6" s="67"/>
      <c r="F6" s="67"/>
      <c r="G6" s="4"/>
      <c r="H6" s="5"/>
      <c r="I6" s="5" t="str">
        <f t="shared" si="0"/>
        <v/>
      </c>
    </row>
    <row r="7" spans="1:9">
      <c r="A7" s="52"/>
      <c r="B7" s="58"/>
      <c r="C7" s="59"/>
      <c r="D7" s="60"/>
      <c r="E7" s="67"/>
      <c r="F7" s="67"/>
      <c r="G7" s="4"/>
      <c r="H7" s="5"/>
      <c r="I7" s="5" t="str">
        <f t="shared" si="0"/>
        <v/>
      </c>
    </row>
    <row r="8" spans="1:9">
      <c r="A8" s="52"/>
      <c r="B8" s="58"/>
      <c r="C8" s="59"/>
      <c r="D8" s="60"/>
      <c r="E8" s="67"/>
      <c r="F8" s="67"/>
      <c r="G8" s="4"/>
      <c r="H8" s="5"/>
      <c r="I8" s="5" t="str">
        <f t="shared" si="0"/>
        <v/>
      </c>
    </row>
    <row r="9" spans="1:9">
      <c r="A9" s="52"/>
      <c r="B9" s="58"/>
      <c r="C9" s="59"/>
      <c r="D9" s="60"/>
      <c r="E9" s="67"/>
      <c r="F9" s="67"/>
      <c r="G9" s="4"/>
      <c r="H9" s="5"/>
      <c r="I9" s="5" t="str">
        <f t="shared" si="0"/>
        <v/>
      </c>
    </row>
    <row r="10" spans="1:9">
      <c r="A10" s="52"/>
      <c r="B10" s="58"/>
      <c r="C10" s="59"/>
      <c r="D10" s="60"/>
      <c r="E10" s="67"/>
      <c r="F10" s="67"/>
      <c r="G10" s="4"/>
      <c r="H10" s="5"/>
      <c r="I10" s="5" t="str">
        <f t="shared" si="0"/>
        <v/>
      </c>
    </row>
    <row r="11" spans="1:9">
      <c r="A11" s="52"/>
      <c r="B11" s="58"/>
      <c r="C11" s="59"/>
      <c r="D11" s="60"/>
      <c r="E11" s="67"/>
      <c r="F11" s="67"/>
      <c r="G11" s="4"/>
      <c r="H11" s="5"/>
      <c r="I11" s="5" t="str">
        <f t="shared" si="0"/>
        <v/>
      </c>
    </row>
    <row r="12" spans="1:9">
      <c r="A12" s="52"/>
      <c r="B12" s="58"/>
      <c r="C12" s="59"/>
      <c r="D12" s="60"/>
      <c r="E12" s="67"/>
      <c r="F12" s="67"/>
      <c r="G12" s="4"/>
      <c r="H12" s="5"/>
      <c r="I12" s="5" t="str">
        <f t="shared" si="0"/>
        <v/>
      </c>
    </row>
    <row r="13" spans="1:9">
      <c r="A13" s="52"/>
      <c r="B13" s="58"/>
      <c r="C13" s="59"/>
      <c r="D13" s="60"/>
      <c r="E13" s="67"/>
      <c r="F13" s="67"/>
      <c r="G13" s="4"/>
      <c r="H13" s="5"/>
      <c r="I13" s="5" t="str">
        <f t="shared" si="0"/>
        <v/>
      </c>
    </row>
    <row r="14" spans="1:9">
      <c r="A14" s="52"/>
      <c r="B14" s="58"/>
      <c r="C14" s="59"/>
      <c r="D14" s="60"/>
      <c r="E14" s="67"/>
      <c r="F14" s="67"/>
      <c r="G14" s="4"/>
      <c r="H14" s="5"/>
      <c r="I14" s="5" t="str">
        <f t="shared" si="0"/>
        <v/>
      </c>
    </row>
    <row r="15" spans="1:9">
      <c r="A15" s="52"/>
      <c r="B15" s="58"/>
      <c r="C15" s="59"/>
      <c r="D15" s="60"/>
      <c r="E15" s="67"/>
      <c r="F15" s="67"/>
      <c r="G15" s="4"/>
      <c r="H15" s="5"/>
      <c r="I15" s="5" t="str">
        <f t="shared" si="0"/>
        <v/>
      </c>
    </row>
    <row r="16" spans="1:9">
      <c r="A16" s="52"/>
      <c r="B16" s="58"/>
      <c r="C16" s="59"/>
      <c r="D16" s="60"/>
      <c r="E16" s="67"/>
      <c r="F16" s="67"/>
      <c r="G16" s="4"/>
      <c r="H16" s="5"/>
      <c r="I16" s="5" t="str">
        <f t="shared" si="0"/>
        <v/>
      </c>
    </row>
    <row r="17" spans="1:9">
      <c r="A17" s="52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17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13228.756555322952</v>
      </c>
      <c r="C20" s="18">
        <f>IF(H23&lt;2,"N/A",(B20/D20))</f>
        <v>0.15563243006262298</v>
      </c>
      <c r="D20" s="19">
        <f>AVERAGE(H3:H17)</f>
        <v>85000</v>
      </c>
      <c r="E20" s="20" t="str">
        <f>IF(H23&lt;2,"N/A",(IF(C20&lt;=25%,"N/A",AVERAGE(I3:I17))))</f>
        <v>N/A</v>
      </c>
      <c r="F20" s="19">
        <f>MEDIAN(H3:H17)</f>
        <v>80000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9" t="s">
        <v>26</v>
      </c>
      <c r="C22" s="69"/>
      <c r="D22" s="70">
        <f>IF(C20&lt;=25%,D20,MIN(E20:F20))</f>
        <v>85000</v>
      </c>
      <c r="E22" s="70"/>
    </row>
    <row r="23" spans="1:9">
      <c r="B23" s="69" t="s">
        <v>10</v>
      </c>
      <c r="C23" s="69"/>
      <c r="D23" s="70">
        <f>ROUND(D22,2)*F3</f>
        <v>85000</v>
      </c>
      <c r="E23" s="70"/>
      <c r="G23" s="36" t="s">
        <v>35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3" t="s">
        <v>22</v>
      </c>
      <c r="B26" s="44"/>
      <c r="C26" s="44"/>
      <c r="D26" s="44"/>
      <c r="E26" s="44"/>
      <c r="F26" s="44"/>
      <c r="G26" s="44"/>
      <c r="H26" s="44"/>
      <c r="I26" s="45"/>
    </row>
    <row r="27" spans="1:9">
      <c r="A27" s="46" t="s">
        <v>23</v>
      </c>
      <c r="B27" s="47"/>
      <c r="C27" s="47"/>
      <c r="D27" s="47"/>
      <c r="E27" s="47"/>
      <c r="F27" s="47"/>
      <c r="G27" s="47"/>
      <c r="H27" s="47"/>
      <c r="I27" s="48"/>
    </row>
    <row r="28" spans="1:9">
      <c r="A28" s="46" t="s">
        <v>24</v>
      </c>
      <c r="B28" s="47"/>
      <c r="C28" s="47"/>
      <c r="D28" s="47"/>
      <c r="E28" s="47"/>
      <c r="F28" s="47"/>
      <c r="G28" s="47"/>
      <c r="H28" s="47"/>
      <c r="I28" s="48"/>
    </row>
    <row r="29" spans="1:9" ht="25.5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46" t="s">
        <v>21</v>
      </c>
      <c r="B30" s="47"/>
      <c r="C30" s="47"/>
      <c r="D30" s="47"/>
      <c r="E30" s="47"/>
      <c r="F30" s="47"/>
      <c r="G30" s="47"/>
      <c r="H30" s="47"/>
      <c r="I30" s="48"/>
    </row>
    <row r="31" spans="1:9">
      <c r="A31" s="46" t="s">
        <v>25</v>
      </c>
      <c r="B31" s="47"/>
      <c r="C31" s="47"/>
      <c r="D31" s="47"/>
      <c r="E31" s="47"/>
      <c r="F31" s="47"/>
      <c r="G31" s="47"/>
      <c r="H31" s="47"/>
      <c r="I31" s="48"/>
    </row>
    <row r="32" spans="1:9" ht="25.5" customHeight="1">
      <c r="A32" s="40" t="s">
        <v>27</v>
      </c>
      <c r="B32" s="41"/>
      <c r="C32" s="41"/>
      <c r="D32" s="41"/>
      <c r="E32" s="41"/>
      <c r="F32" s="41"/>
      <c r="G32" s="41"/>
      <c r="H32" s="41"/>
      <c r="I32" s="42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5" sqref="H5"/>
    </sheetView>
  </sheetViews>
  <sheetFormatPr defaultRowHeight="12.75"/>
  <cols>
    <col min="1" max="1" width="11.85546875" style="1" bestFit="1" customWidth="1"/>
    <col min="2" max="3" width="9.140625" style="1" customWidth="1"/>
    <col min="4" max="4" width="11.7109375" style="1" customWidth="1"/>
    <col min="5" max="5" width="10.28515625" style="1" bestFit="1" customWidth="1"/>
    <col min="6" max="6" width="11" style="1" customWidth="1"/>
    <col min="7" max="7" width="39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>
      <c r="A2" s="52" t="s">
        <v>13</v>
      </c>
      <c r="B2" s="52" t="s">
        <v>1</v>
      </c>
      <c r="C2" s="53"/>
      <c r="D2" s="54"/>
      <c r="E2" s="2" t="s">
        <v>2</v>
      </c>
      <c r="F2" s="2" t="s">
        <v>3</v>
      </c>
      <c r="G2" s="2" t="s">
        <v>4</v>
      </c>
      <c r="H2" s="3" t="s">
        <v>5</v>
      </c>
      <c r="I2" s="26" t="s">
        <v>16</v>
      </c>
    </row>
    <row r="3" spans="1:9" ht="12.75" customHeight="1">
      <c r="A3" s="52"/>
      <c r="B3" s="55" t="s">
        <v>44</v>
      </c>
      <c r="C3" s="56"/>
      <c r="D3" s="57"/>
      <c r="E3" s="67" t="s">
        <v>2</v>
      </c>
      <c r="F3" s="71">
        <v>1</v>
      </c>
      <c r="G3" s="4" t="s">
        <v>38</v>
      </c>
      <c r="H3" s="5">
        <v>75000</v>
      </c>
      <c r="I3" s="5" t="str">
        <f>IF(H3="","",(IF($C$20&lt;25%,"N/A",IF(H3&lt;=($D$20+$B$20),H3,"Descartado"))))</f>
        <v>N/A</v>
      </c>
    </row>
    <row r="4" spans="1:9">
      <c r="A4" s="52"/>
      <c r="B4" s="58"/>
      <c r="C4" s="59"/>
      <c r="D4" s="60"/>
      <c r="E4" s="67"/>
      <c r="F4" s="67"/>
      <c r="G4" s="4" t="s">
        <v>39</v>
      </c>
      <c r="H4" s="5">
        <v>100000</v>
      </c>
      <c r="I4" s="5" t="str">
        <f t="shared" ref="I4:I17" si="0">IF(H4="","",(IF($C$20&lt;25%,"N/A",IF(H4&lt;=($D$20+$B$20),H4,"Descartado"))))</f>
        <v>N/A</v>
      </c>
    </row>
    <row r="5" spans="1:9">
      <c r="A5" s="52"/>
      <c r="B5" s="58"/>
      <c r="C5" s="59"/>
      <c r="D5" s="60"/>
      <c r="E5" s="67"/>
      <c r="F5" s="67"/>
      <c r="G5" s="4" t="s">
        <v>40</v>
      </c>
      <c r="H5" s="5">
        <v>80000</v>
      </c>
      <c r="I5" s="5" t="str">
        <f t="shared" si="0"/>
        <v>N/A</v>
      </c>
    </row>
    <row r="6" spans="1:9">
      <c r="A6" s="52"/>
      <c r="B6" s="58"/>
      <c r="C6" s="59"/>
      <c r="D6" s="60"/>
      <c r="E6" s="67"/>
      <c r="F6" s="67"/>
      <c r="G6" s="4"/>
      <c r="H6" s="5"/>
      <c r="I6" s="5" t="str">
        <f t="shared" si="0"/>
        <v/>
      </c>
    </row>
    <row r="7" spans="1:9">
      <c r="A7" s="52"/>
      <c r="B7" s="58"/>
      <c r="C7" s="59"/>
      <c r="D7" s="60"/>
      <c r="E7" s="67"/>
      <c r="F7" s="67"/>
      <c r="G7" s="4"/>
      <c r="H7" s="5"/>
      <c r="I7" s="5" t="str">
        <f t="shared" si="0"/>
        <v/>
      </c>
    </row>
    <row r="8" spans="1:9">
      <c r="A8" s="52"/>
      <c r="B8" s="58"/>
      <c r="C8" s="59"/>
      <c r="D8" s="60"/>
      <c r="E8" s="67"/>
      <c r="F8" s="67"/>
      <c r="G8" s="4"/>
      <c r="H8" s="5"/>
      <c r="I8" s="5" t="str">
        <f t="shared" si="0"/>
        <v/>
      </c>
    </row>
    <row r="9" spans="1:9">
      <c r="A9" s="52"/>
      <c r="B9" s="58"/>
      <c r="C9" s="59"/>
      <c r="D9" s="60"/>
      <c r="E9" s="67"/>
      <c r="F9" s="67"/>
      <c r="G9" s="4"/>
      <c r="H9" s="5"/>
      <c r="I9" s="5" t="str">
        <f t="shared" si="0"/>
        <v/>
      </c>
    </row>
    <row r="10" spans="1:9">
      <c r="A10" s="52"/>
      <c r="B10" s="58"/>
      <c r="C10" s="59"/>
      <c r="D10" s="60"/>
      <c r="E10" s="67"/>
      <c r="F10" s="67"/>
      <c r="G10" s="4"/>
      <c r="H10" s="5"/>
      <c r="I10" s="5" t="str">
        <f t="shared" si="0"/>
        <v/>
      </c>
    </row>
    <row r="11" spans="1:9">
      <c r="A11" s="52"/>
      <c r="B11" s="58"/>
      <c r="C11" s="59"/>
      <c r="D11" s="60"/>
      <c r="E11" s="67"/>
      <c r="F11" s="67"/>
      <c r="G11" s="4"/>
      <c r="H11" s="5"/>
      <c r="I11" s="5" t="str">
        <f t="shared" si="0"/>
        <v/>
      </c>
    </row>
    <row r="12" spans="1:9">
      <c r="A12" s="52"/>
      <c r="B12" s="58"/>
      <c r="C12" s="59"/>
      <c r="D12" s="60"/>
      <c r="E12" s="67"/>
      <c r="F12" s="67"/>
      <c r="G12" s="4"/>
      <c r="H12" s="5"/>
      <c r="I12" s="5" t="str">
        <f t="shared" si="0"/>
        <v/>
      </c>
    </row>
    <row r="13" spans="1:9">
      <c r="A13" s="52"/>
      <c r="B13" s="58"/>
      <c r="C13" s="59"/>
      <c r="D13" s="60"/>
      <c r="E13" s="67"/>
      <c r="F13" s="67"/>
      <c r="G13" s="4"/>
      <c r="H13" s="5"/>
      <c r="I13" s="5" t="str">
        <f t="shared" si="0"/>
        <v/>
      </c>
    </row>
    <row r="14" spans="1:9">
      <c r="A14" s="52"/>
      <c r="B14" s="58"/>
      <c r="C14" s="59"/>
      <c r="D14" s="60"/>
      <c r="E14" s="67"/>
      <c r="F14" s="67"/>
      <c r="G14" s="4"/>
      <c r="H14" s="5"/>
      <c r="I14" s="5" t="str">
        <f t="shared" si="0"/>
        <v/>
      </c>
    </row>
    <row r="15" spans="1:9">
      <c r="A15" s="52"/>
      <c r="B15" s="58"/>
      <c r="C15" s="59"/>
      <c r="D15" s="60"/>
      <c r="E15" s="67"/>
      <c r="F15" s="67"/>
      <c r="G15" s="4"/>
      <c r="H15" s="5"/>
      <c r="I15" s="5" t="str">
        <f t="shared" si="0"/>
        <v/>
      </c>
    </row>
    <row r="16" spans="1:9">
      <c r="A16" s="52"/>
      <c r="B16" s="58"/>
      <c r="C16" s="59"/>
      <c r="D16" s="60"/>
      <c r="E16" s="67"/>
      <c r="F16" s="67"/>
      <c r="G16" s="4"/>
      <c r="H16" s="5"/>
      <c r="I16" s="5" t="str">
        <f t="shared" si="0"/>
        <v/>
      </c>
    </row>
    <row r="17" spans="1:9">
      <c r="A17" s="52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17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13228.756555322952</v>
      </c>
      <c r="C20" s="18">
        <f>IF(H23&lt;2,"N/A",(B20/D20))</f>
        <v>0.15563243006262298</v>
      </c>
      <c r="D20" s="19">
        <f>AVERAGE(H3:H17)</f>
        <v>85000</v>
      </c>
      <c r="E20" s="20" t="str">
        <f>IF(H23&lt;2,"N/A",(IF(C20&lt;=25%,"N/A",AVERAGE(I3:I17))))</f>
        <v>N/A</v>
      </c>
      <c r="F20" s="19">
        <f>MEDIAN(H3:H17)</f>
        <v>80000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9" t="s">
        <v>26</v>
      </c>
      <c r="C22" s="69"/>
      <c r="D22" s="70">
        <f>IF(C20&lt;=25%,D20,MIN(E20:F20))</f>
        <v>85000</v>
      </c>
      <c r="E22" s="70"/>
    </row>
    <row r="23" spans="1:9">
      <c r="B23" s="69" t="s">
        <v>10</v>
      </c>
      <c r="C23" s="69"/>
      <c r="D23" s="70">
        <f>ROUND(D22,2)*F3</f>
        <v>85000</v>
      </c>
      <c r="E23" s="70"/>
      <c r="G23" s="36" t="s">
        <v>35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3" t="s">
        <v>22</v>
      </c>
      <c r="B26" s="44"/>
      <c r="C26" s="44"/>
      <c r="D26" s="44"/>
      <c r="E26" s="44"/>
      <c r="F26" s="44"/>
      <c r="G26" s="44"/>
      <c r="H26" s="44"/>
      <c r="I26" s="45"/>
    </row>
    <row r="27" spans="1:9">
      <c r="A27" s="46" t="s">
        <v>23</v>
      </c>
      <c r="B27" s="47"/>
      <c r="C27" s="47"/>
      <c r="D27" s="47"/>
      <c r="E27" s="47"/>
      <c r="F27" s="47"/>
      <c r="G27" s="47"/>
      <c r="H27" s="47"/>
      <c r="I27" s="48"/>
    </row>
    <row r="28" spans="1:9">
      <c r="A28" s="46" t="s">
        <v>24</v>
      </c>
      <c r="B28" s="47"/>
      <c r="C28" s="47"/>
      <c r="D28" s="47"/>
      <c r="E28" s="47"/>
      <c r="F28" s="47"/>
      <c r="G28" s="47"/>
      <c r="H28" s="47"/>
      <c r="I28" s="48"/>
    </row>
    <row r="29" spans="1:9" ht="25.5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46" t="s">
        <v>21</v>
      </c>
      <c r="B30" s="47"/>
      <c r="C30" s="47"/>
      <c r="D30" s="47"/>
      <c r="E30" s="47"/>
      <c r="F30" s="47"/>
      <c r="G30" s="47"/>
      <c r="H30" s="47"/>
      <c r="I30" s="48"/>
    </row>
    <row r="31" spans="1:9">
      <c r="A31" s="46" t="s">
        <v>25</v>
      </c>
      <c r="B31" s="47"/>
      <c r="C31" s="47"/>
      <c r="D31" s="47"/>
      <c r="E31" s="47"/>
      <c r="F31" s="47"/>
      <c r="G31" s="47"/>
      <c r="H31" s="47"/>
      <c r="I31" s="48"/>
    </row>
    <row r="32" spans="1:9" ht="25.5" customHeight="1">
      <c r="A32" s="40" t="s">
        <v>27</v>
      </c>
      <c r="B32" s="41"/>
      <c r="C32" s="41"/>
      <c r="D32" s="41"/>
      <c r="E32" s="41"/>
      <c r="F32" s="41"/>
      <c r="G32" s="41"/>
      <c r="H32" s="41"/>
      <c r="I32" s="42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opLeftCell="B1" zoomScaleNormal="100" zoomScaleSheetLayoutView="100" workbookViewId="0">
      <selection activeCell="H5" sqref="H5"/>
    </sheetView>
  </sheetViews>
  <sheetFormatPr defaultRowHeight="12.75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10.28515625" style="1" bestFit="1" customWidth="1"/>
    <col min="6" max="6" width="11.140625" style="1" customWidth="1"/>
    <col min="7" max="7" width="47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>
      <c r="A2" s="52" t="s">
        <v>14</v>
      </c>
      <c r="B2" s="52" t="s">
        <v>1</v>
      </c>
      <c r="C2" s="53"/>
      <c r="D2" s="54"/>
      <c r="E2" s="2" t="s">
        <v>2</v>
      </c>
      <c r="F2" s="2" t="s">
        <v>3</v>
      </c>
      <c r="G2" s="2" t="s">
        <v>4</v>
      </c>
      <c r="H2" s="3" t="s">
        <v>5</v>
      </c>
      <c r="I2" s="26" t="s">
        <v>16</v>
      </c>
    </row>
    <row r="3" spans="1:9" ht="12.75" customHeight="1">
      <c r="A3" s="52"/>
      <c r="B3" s="55" t="s">
        <v>45</v>
      </c>
      <c r="C3" s="56"/>
      <c r="D3" s="57"/>
      <c r="E3" s="67" t="s">
        <v>2</v>
      </c>
      <c r="F3" s="68">
        <v>1</v>
      </c>
      <c r="G3" s="4" t="s">
        <v>38</v>
      </c>
      <c r="H3" s="5">
        <v>80000</v>
      </c>
      <c r="I3" s="5" t="str">
        <f>IF(H3="","",(IF($C$20&lt;25%,"N/A",IF(H3&lt;=($D$20+$B$20),H3,"Descartado"))))</f>
        <v>N/A</v>
      </c>
    </row>
    <row r="4" spans="1:9">
      <c r="A4" s="52"/>
      <c r="B4" s="58"/>
      <c r="C4" s="59"/>
      <c r="D4" s="60"/>
      <c r="E4" s="67"/>
      <c r="F4" s="67"/>
      <c r="G4" s="4" t="s">
        <v>39</v>
      </c>
      <c r="H4" s="5">
        <v>110000</v>
      </c>
      <c r="I4" s="5" t="str">
        <f t="shared" ref="I4:I17" si="0">IF(H4="","",(IF($C$20&lt;25%,"N/A",IF(H4&lt;=($D$20+$B$20),H4,"Descartado"))))</f>
        <v>N/A</v>
      </c>
    </row>
    <row r="5" spans="1:9">
      <c r="A5" s="52"/>
      <c r="B5" s="58"/>
      <c r="C5" s="59"/>
      <c r="D5" s="60"/>
      <c r="E5" s="67"/>
      <c r="F5" s="67"/>
      <c r="G5" s="4" t="s">
        <v>40</v>
      </c>
      <c r="H5" s="5">
        <v>90000</v>
      </c>
      <c r="I5" s="5" t="str">
        <f t="shared" si="0"/>
        <v>N/A</v>
      </c>
    </row>
    <row r="6" spans="1:9">
      <c r="A6" s="52"/>
      <c r="B6" s="58"/>
      <c r="C6" s="59"/>
      <c r="D6" s="60"/>
      <c r="E6" s="67"/>
      <c r="F6" s="67"/>
      <c r="G6" s="4"/>
      <c r="H6" s="5"/>
      <c r="I6" s="5" t="str">
        <f t="shared" si="0"/>
        <v/>
      </c>
    </row>
    <row r="7" spans="1:9">
      <c r="A7" s="52"/>
      <c r="B7" s="58"/>
      <c r="C7" s="59"/>
      <c r="D7" s="60"/>
      <c r="E7" s="67"/>
      <c r="F7" s="67"/>
      <c r="G7" s="4"/>
      <c r="H7" s="5"/>
      <c r="I7" s="5" t="str">
        <f t="shared" si="0"/>
        <v/>
      </c>
    </row>
    <row r="8" spans="1:9">
      <c r="A8" s="52"/>
      <c r="B8" s="58"/>
      <c r="C8" s="59"/>
      <c r="D8" s="60"/>
      <c r="E8" s="67"/>
      <c r="F8" s="67"/>
      <c r="G8" s="4"/>
      <c r="H8" s="5"/>
      <c r="I8" s="5" t="str">
        <f t="shared" si="0"/>
        <v/>
      </c>
    </row>
    <row r="9" spans="1:9">
      <c r="A9" s="52"/>
      <c r="B9" s="58"/>
      <c r="C9" s="59"/>
      <c r="D9" s="60"/>
      <c r="E9" s="67"/>
      <c r="F9" s="67"/>
      <c r="G9" s="4"/>
      <c r="H9" s="5"/>
      <c r="I9" s="5" t="str">
        <f t="shared" si="0"/>
        <v/>
      </c>
    </row>
    <row r="10" spans="1:9">
      <c r="A10" s="52"/>
      <c r="B10" s="58"/>
      <c r="C10" s="59"/>
      <c r="D10" s="60"/>
      <c r="E10" s="67"/>
      <c r="F10" s="67"/>
      <c r="G10" s="4"/>
      <c r="H10" s="5"/>
      <c r="I10" s="5" t="str">
        <f t="shared" si="0"/>
        <v/>
      </c>
    </row>
    <row r="11" spans="1:9">
      <c r="A11" s="52"/>
      <c r="B11" s="58"/>
      <c r="C11" s="59"/>
      <c r="D11" s="60"/>
      <c r="E11" s="67"/>
      <c r="F11" s="67"/>
      <c r="G11" s="4"/>
      <c r="H11" s="5"/>
      <c r="I11" s="5" t="str">
        <f t="shared" si="0"/>
        <v/>
      </c>
    </row>
    <row r="12" spans="1:9">
      <c r="A12" s="52"/>
      <c r="B12" s="58"/>
      <c r="C12" s="59"/>
      <c r="D12" s="60"/>
      <c r="E12" s="67"/>
      <c r="F12" s="67"/>
      <c r="G12" s="4"/>
      <c r="H12" s="5"/>
      <c r="I12" s="5" t="str">
        <f t="shared" si="0"/>
        <v/>
      </c>
    </row>
    <row r="13" spans="1:9">
      <c r="A13" s="52"/>
      <c r="B13" s="58"/>
      <c r="C13" s="59"/>
      <c r="D13" s="60"/>
      <c r="E13" s="67"/>
      <c r="F13" s="67"/>
      <c r="G13" s="4"/>
      <c r="H13" s="5"/>
      <c r="I13" s="5" t="str">
        <f t="shared" si="0"/>
        <v/>
      </c>
    </row>
    <row r="14" spans="1:9">
      <c r="A14" s="52"/>
      <c r="B14" s="58"/>
      <c r="C14" s="59"/>
      <c r="D14" s="60"/>
      <c r="E14" s="67"/>
      <c r="F14" s="67"/>
      <c r="G14" s="4"/>
      <c r="H14" s="5"/>
      <c r="I14" s="5" t="str">
        <f t="shared" si="0"/>
        <v/>
      </c>
    </row>
    <row r="15" spans="1:9">
      <c r="A15" s="52"/>
      <c r="B15" s="58"/>
      <c r="C15" s="59"/>
      <c r="D15" s="60"/>
      <c r="E15" s="67"/>
      <c r="F15" s="67"/>
      <c r="G15" s="4"/>
      <c r="H15" s="5"/>
      <c r="I15" s="5" t="str">
        <f t="shared" si="0"/>
        <v/>
      </c>
    </row>
    <row r="16" spans="1:9">
      <c r="A16" s="52"/>
      <c r="B16" s="58"/>
      <c r="C16" s="59"/>
      <c r="D16" s="60"/>
      <c r="E16" s="67"/>
      <c r="F16" s="67"/>
      <c r="G16" s="4"/>
      <c r="H16" s="5"/>
      <c r="I16" s="5" t="str">
        <f t="shared" si="0"/>
        <v/>
      </c>
    </row>
    <row r="17" spans="1:9">
      <c r="A17" s="52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17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15275.252316519487</v>
      </c>
      <c r="C20" s="18">
        <f>IF(H23&lt;2,"N/A",(B20/D20))</f>
        <v>0.16366341767699452</v>
      </c>
      <c r="D20" s="19">
        <f>AVERAGE(H3:H17)</f>
        <v>93333.333333333328</v>
      </c>
      <c r="E20" s="20" t="str">
        <f>IF(H23&lt;2,"N/A",(IF(C20&lt;=25%,"N/A",AVERAGE(I3:I17))))</f>
        <v>N/A</v>
      </c>
      <c r="F20" s="19">
        <f>MEDIAN(H3:H17)</f>
        <v>90000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9" t="s">
        <v>26</v>
      </c>
      <c r="C22" s="69"/>
      <c r="D22" s="70">
        <f>IF(C20&lt;=25%,D20,MIN(E20:F20))</f>
        <v>93333.333333333328</v>
      </c>
      <c r="E22" s="70"/>
    </row>
    <row r="23" spans="1:9">
      <c r="B23" s="69" t="s">
        <v>10</v>
      </c>
      <c r="C23" s="69"/>
      <c r="D23" s="70">
        <f>ROUND(D22,2)*F3</f>
        <v>93333.33</v>
      </c>
      <c r="E23" s="70"/>
      <c r="G23" s="36" t="s">
        <v>35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3" t="s">
        <v>22</v>
      </c>
      <c r="B26" s="44"/>
      <c r="C26" s="44"/>
      <c r="D26" s="44"/>
      <c r="E26" s="44"/>
      <c r="F26" s="44"/>
      <c r="G26" s="44"/>
      <c r="H26" s="44"/>
      <c r="I26" s="45"/>
    </row>
    <row r="27" spans="1:9">
      <c r="A27" s="46" t="s">
        <v>23</v>
      </c>
      <c r="B27" s="47"/>
      <c r="C27" s="47"/>
      <c r="D27" s="47"/>
      <c r="E27" s="47"/>
      <c r="F27" s="47"/>
      <c r="G27" s="47"/>
      <c r="H27" s="47"/>
      <c r="I27" s="48"/>
    </row>
    <row r="28" spans="1:9">
      <c r="A28" s="46" t="s">
        <v>24</v>
      </c>
      <c r="B28" s="47"/>
      <c r="C28" s="47"/>
      <c r="D28" s="47"/>
      <c r="E28" s="47"/>
      <c r="F28" s="47"/>
      <c r="G28" s="47"/>
      <c r="H28" s="47"/>
      <c r="I28" s="48"/>
    </row>
    <row r="29" spans="1:9" ht="25.5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46" t="s">
        <v>21</v>
      </c>
      <c r="B30" s="47"/>
      <c r="C30" s="47"/>
      <c r="D30" s="47"/>
      <c r="E30" s="47"/>
      <c r="F30" s="47"/>
      <c r="G30" s="47"/>
      <c r="H30" s="47"/>
      <c r="I30" s="48"/>
    </row>
    <row r="31" spans="1:9">
      <c r="A31" s="46" t="s">
        <v>25</v>
      </c>
      <c r="B31" s="47"/>
      <c r="C31" s="47"/>
      <c r="D31" s="47"/>
      <c r="E31" s="47"/>
      <c r="F31" s="47"/>
      <c r="G31" s="47"/>
      <c r="H31" s="47"/>
      <c r="I31" s="48"/>
    </row>
    <row r="32" spans="1:9" ht="25.5" customHeight="1">
      <c r="A32" s="40" t="s">
        <v>27</v>
      </c>
      <c r="B32" s="41"/>
      <c r="C32" s="41"/>
      <c r="D32" s="41"/>
      <c r="E32" s="41"/>
      <c r="F32" s="41"/>
      <c r="G32" s="41"/>
      <c r="H32" s="41"/>
      <c r="I32" s="42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G6" sqref="G6"/>
    </sheetView>
  </sheetViews>
  <sheetFormatPr defaultRowHeight="12.75"/>
  <cols>
    <col min="1" max="1" width="11.85546875" style="1" bestFit="1" customWidth="1"/>
    <col min="2" max="3" width="9.140625" style="1" customWidth="1"/>
    <col min="4" max="4" width="11.28515625" style="1" bestFit="1" customWidth="1"/>
    <col min="5" max="5" width="10.28515625" style="1" bestFit="1" customWidth="1"/>
    <col min="6" max="6" width="11.28515625" style="1" bestFit="1" customWidth="1"/>
    <col min="7" max="7" width="56.28515625" style="1" bestFit="1" customWidth="1"/>
    <col min="8" max="8" width="12.28515625" style="1" bestFit="1" customWidth="1"/>
    <col min="9" max="9" width="10.28515625" style="1" bestFit="1" customWidth="1"/>
    <col min="10" max="16384" width="9.140625" style="1"/>
  </cols>
  <sheetData>
    <row r="1" spans="1:9" ht="15.75">
      <c r="A1" s="64" t="s">
        <v>18</v>
      </c>
      <c r="B1" s="65"/>
      <c r="C1" s="65"/>
      <c r="D1" s="65"/>
      <c r="E1" s="65"/>
      <c r="F1" s="65"/>
      <c r="G1" s="65"/>
      <c r="H1" s="65"/>
      <c r="I1" s="66"/>
    </row>
    <row r="2" spans="1:9">
      <c r="A2" s="52" t="s">
        <v>15</v>
      </c>
      <c r="B2" s="52" t="s">
        <v>1</v>
      </c>
      <c r="C2" s="53"/>
      <c r="D2" s="54"/>
      <c r="E2" s="2" t="s">
        <v>2</v>
      </c>
      <c r="F2" s="2" t="s">
        <v>3</v>
      </c>
      <c r="G2" s="2" t="s">
        <v>4</v>
      </c>
      <c r="H2" s="3" t="s">
        <v>5</v>
      </c>
      <c r="I2" s="26" t="s">
        <v>16</v>
      </c>
    </row>
    <row r="3" spans="1:9" ht="12.75" customHeight="1">
      <c r="A3" s="52"/>
      <c r="B3" s="55" t="s">
        <v>45</v>
      </c>
      <c r="C3" s="56"/>
      <c r="D3" s="57"/>
      <c r="E3" s="67" t="s">
        <v>2</v>
      </c>
      <c r="F3" s="71">
        <v>1</v>
      </c>
      <c r="G3" s="4" t="s">
        <v>38</v>
      </c>
      <c r="H3" s="5">
        <v>80000</v>
      </c>
      <c r="I3" s="5" t="str">
        <f>IF(H3="","",(IF($C$20&lt;25%,"N/A",IF(H3&lt;=($D$20+$B$20),H3,"Descartado"))))</f>
        <v>N/A</v>
      </c>
    </row>
    <row r="4" spans="1:9">
      <c r="A4" s="52"/>
      <c r="B4" s="58"/>
      <c r="C4" s="59"/>
      <c r="D4" s="60"/>
      <c r="E4" s="67"/>
      <c r="F4" s="67"/>
      <c r="G4" s="4" t="s">
        <v>39</v>
      </c>
      <c r="H4" s="5">
        <v>110000</v>
      </c>
      <c r="I4" s="5" t="str">
        <f t="shared" ref="I4:I17" si="0">IF(H4="","",(IF($C$20&lt;25%,"N/A",IF(H4&lt;=($D$20+$B$20),H4,"Descartado"))))</f>
        <v>N/A</v>
      </c>
    </row>
    <row r="5" spans="1:9">
      <c r="A5" s="52"/>
      <c r="B5" s="58"/>
      <c r="C5" s="59"/>
      <c r="D5" s="60"/>
      <c r="E5" s="67"/>
      <c r="F5" s="67"/>
      <c r="G5" s="4" t="s">
        <v>40</v>
      </c>
      <c r="H5" s="5">
        <v>90000</v>
      </c>
      <c r="I5" s="5" t="str">
        <f t="shared" si="0"/>
        <v>N/A</v>
      </c>
    </row>
    <row r="6" spans="1:9">
      <c r="A6" s="52"/>
      <c r="B6" s="58"/>
      <c r="C6" s="59"/>
      <c r="D6" s="60"/>
      <c r="E6" s="67"/>
      <c r="F6" s="67"/>
      <c r="G6" s="4"/>
      <c r="H6" s="5"/>
      <c r="I6" s="5" t="str">
        <f t="shared" si="0"/>
        <v/>
      </c>
    </row>
    <row r="7" spans="1:9">
      <c r="A7" s="52"/>
      <c r="B7" s="58"/>
      <c r="C7" s="59"/>
      <c r="D7" s="60"/>
      <c r="E7" s="67"/>
      <c r="F7" s="67"/>
      <c r="G7" s="4"/>
      <c r="H7" s="5"/>
      <c r="I7" s="5" t="str">
        <f t="shared" si="0"/>
        <v/>
      </c>
    </row>
    <row r="8" spans="1:9">
      <c r="A8" s="52"/>
      <c r="B8" s="58"/>
      <c r="C8" s="59"/>
      <c r="D8" s="60"/>
      <c r="E8" s="67"/>
      <c r="F8" s="67"/>
      <c r="G8" s="4"/>
      <c r="H8" s="5"/>
      <c r="I8" s="5" t="str">
        <f t="shared" si="0"/>
        <v/>
      </c>
    </row>
    <row r="9" spans="1:9">
      <c r="A9" s="52"/>
      <c r="B9" s="58"/>
      <c r="C9" s="59"/>
      <c r="D9" s="60"/>
      <c r="E9" s="67"/>
      <c r="F9" s="67"/>
      <c r="G9" s="4"/>
      <c r="H9" s="5"/>
      <c r="I9" s="5" t="str">
        <f t="shared" si="0"/>
        <v/>
      </c>
    </row>
    <row r="10" spans="1:9">
      <c r="A10" s="52"/>
      <c r="B10" s="58"/>
      <c r="C10" s="59"/>
      <c r="D10" s="60"/>
      <c r="E10" s="67"/>
      <c r="F10" s="67"/>
      <c r="G10" s="4"/>
      <c r="H10" s="5"/>
      <c r="I10" s="5" t="str">
        <f t="shared" si="0"/>
        <v/>
      </c>
    </row>
    <row r="11" spans="1:9">
      <c r="A11" s="52"/>
      <c r="B11" s="58"/>
      <c r="C11" s="59"/>
      <c r="D11" s="60"/>
      <c r="E11" s="67"/>
      <c r="F11" s="67"/>
      <c r="G11" s="4"/>
      <c r="H11" s="5"/>
      <c r="I11" s="5" t="str">
        <f t="shared" si="0"/>
        <v/>
      </c>
    </row>
    <row r="12" spans="1:9">
      <c r="A12" s="52"/>
      <c r="B12" s="58"/>
      <c r="C12" s="59"/>
      <c r="D12" s="60"/>
      <c r="E12" s="67"/>
      <c r="F12" s="67"/>
      <c r="G12" s="4"/>
      <c r="H12" s="5"/>
      <c r="I12" s="5" t="str">
        <f t="shared" si="0"/>
        <v/>
      </c>
    </row>
    <row r="13" spans="1:9">
      <c r="A13" s="52"/>
      <c r="B13" s="58"/>
      <c r="C13" s="59"/>
      <c r="D13" s="60"/>
      <c r="E13" s="67"/>
      <c r="F13" s="67"/>
      <c r="G13" s="4"/>
      <c r="H13" s="5"/>
      <c r="I13" s="5" t="str">
        <f t="shared" si="0"/>
        <v/>
      </c>
    </row>
    <row r="14" spans="1:9">
      <c r="A14" s="52"/>
      <c r="B14" s="58"/>
      <c r="C14" s="59"/>
      <c r="D14" s="60"/>
      <c r="E14" s="67"/>
      <c r="F14" s="67"/>
      <c r="G14" s="4"/>
      <c r="H14" s="5"/>
      <c r="I14" s="5" t="str">
        <f t="shared" si="0"/>
        <v/>
      </c>
    </row>
    <row r="15" spans="1:9">
      <c r="A15" s="52"/>
      <c r="B15" s="58"/>
      <c r="C15" s="59"/>
      <c r="D15" s="60"/>
      <c r="E15" s="67"/>
      <c r="F15" s="67"/>
      <c r="G15" s="4"/>
      <c r="H15" s="5"/>
      <c r="I15" s="5" t="str">
        <f t="shared" si="0"/>
        <v/>
      </c>
    </row>
    <row r="16" spans="1:9">
      <c r="A16" s="52"/>
      <c r="B16" s="58"/>
      <c r="C16" s="59"/>
      <c r="D16" s="60"/>
      <c r="E16" s="67"/>
      <c r="F16" s="67"/>
      <c r="G16" s="4"/>
      <c r="H16" s="5"/>
      <c r="I16" s="5" t="str">
        <f t="shared" si="0"/>
        <v/>
      </c>
    </row>
    <row r="17" spans="1:9">
      <c r="A17" s="52"/>
      <c r="B17" s="61"/>
      <c r="C17" s="62"/>
      <c r="D17" s="63"/>
      <c r="E17" s="67"/>
      <c r="F17" s="67"/>
      <c r="G17" s="4"/>
      <c r="H17" s="5"/>
      <c r="I17" s="5" t="str">
        <f t="shared" si="0"/>
        <v/>
      </c>
    </row>
    <row r="18" spans="1:9">
      <c r="A18" s="27"/>
      <c r="B18" s="6"/>
      <c r="C18" s="6"/>
      <c r="D18" s="6"/>
      <c r="E18" s="7"/>
      <c r="F18" s="7"/>
      <c r="G18" s="8"/>
      <c r="H18" s="9"/>
      <c r="I18" s="9"/>
    </row>
    <row r="19" spans="1:9" ht="38.25">
      <c r="A19" s="10"/>
      <c r="B19" s="3" t="s">
        <v>6</v>
      </c>
      <c r="C19" s="11" t="s">
        <v>7</v>
      </c>
      <c r="D19" s="12" t="s">
        <v>8</v>
      </c>
      <c r="E19" s="13" t="s">
        <v>17</v>
      </c>
      <c r="F19" s="12" t="s">
        <v>9</v>
      </c>
      <c r="G19" s="14"/>
      <c r="H19" s="15"/>
      <c r="I19" s="15"/>
    </row>
    <row r="20" spans="1:9">
      <c r="A20" s="16"/>
      <c r="B20" s="17">
        <f>IF(H23&lt;2,"N/A",(STDEV(H3:H17)))</f>
        <v>15275.252316519487</v>
      </c>
      <c r="C20" s="18">
        <f>IF(H23&lt;2,"N/A",(B20/D20))</f>
        <v>0.16366341767699452</v>
      </c>
      <c r="D20" s="19">
        <f>AVERAGE(H3:H17)</f>
        <v>93333.333333333328</v>
      </c>
      <c r="E20" s="20" t="str">
        <f>IF(H23&lt;2,"N/A",(IF(C20&lt;=25%,"N/A",AVERAGE(I3:I17))))</f>
        <v>N/A</v>
      </c>
      <c r="F20" s="19">
        <f>MEDIAN(H3:H17)</f>
        <v>90000</v>
      </c>
      <c r="G20" s="21"/>
      <c r="H20" s="22"/>
      <c r="I20" s="22"/>
    </row>
    <row r="21" spans="1:9">
      <c r="A21" s="23"/>
      <c r="B21" s="24"/>
      <c r="C21" s="24"/>
      <c r="D21" s="24"/>
      <c r="E21" s="24"/>
      <c r="F21" s="24"/>
      <c r="G21" s="25"/>
      <c r="H21" s="25"/>
      <c r="I21" s="25"/>
    </row>
    <row r="22" spans="1:9">
      <c r="B22" s="69" t="s">
        <v>26</v>
      </c>
      <c r="C22" s="69"/>
      <c r="D22" s="70">
        <f>IF(C20&lt;=25%,D20,MIN(E20:F20))</f>
        <v>93333.333333333328</v>
      </c>
      <c r="E22" s="70"/>
    </row>
    <row r="23" spans="1:9">
      <c r="B23" s="69" t="s">
        <v>10</v>
      </c>
      <c r="C23" s="69"/>
      <c r="D23" s="70">
        <f>ROUND(D22,2)*F3</f>
        <v>93333.33</v>
      </c>
      <c r="E23" s="70"/>
      <c r="G23" s="36" t="s">
        <v>35</v>
      </c>
      <c r="H23" s="37">
        <f>COUNT(H3:H17)</f>
        <v>3</v>
      </c>
    </row>
    <row r="24" spans="1:9">
      <c r="B24" s="28"/>
      <c r="C24" s="28"/>
      <c r="D24" s="22"/>
      <c r="E24" s="22"/>
    </row>
    <row r="26" spans="1:9">
      <c r="A26" s="43" t="s">
        <v>22</v>
      </c>
      <c r="B26" s="44"/>
      <c r="C26" s="44"/>
      <c r="D26" s="44"/>
      <c r="E26" s="44"/>
      <c r="F26" s="44"/>
      <c r="G26" s="44"/>
      <c r="H26" s="44"/>
      <c r="I26" s="45"/>
    </row>
    <row r="27" spans="1:9">
      <c r="A27" s="46" t="s">
        <v>23</v>
      </c>
      <c r="B27" s="47"/>
      <c r="C27" s="47"/>
      <c r="D27" s="47"/>
      <c r="E27" s="47"/>
      <c r="F27" s="47"/>
      <c r="G27" s="47"/>
      <c r="H27" s="47"/>
      <c r="I27" s="48"/>
    </row>
    <row r="28" spans="1:9">
      <c r="A28" s="46" t="s">
        <v>24</v>
      </c>
      <c r="B28" s="47"/>
      <c r="C28" s="47"/>
      <c r="D28" s="47"/>
      <c r="E28" s="47"/>
      <c r="F28" s="47"/>
      <c r="G28" s="47"/>
      <c r="H28" s="47"/>
      <c r="I28" s="48"/>
    </row>
    <row r="29" spans="1:9" ht="25.5" customHeight="1">
      <c r="A29" s="49" t="s">
        <v>20</v>
      </c>
      <c r="B29" s="50"/>
      <c r="C29" s="50"/>
      <c r="D29" s="50"/>
      <c r="E29" s="50"/>
      <c r="F29" s="50"/>
      <c r="G29" s="50"/>
      <c r="H29" s="50"/>
      <c r="I29" s="51"/>
    </row>
    <row r="30" spans="1:9">
      <c r="A30" s="46" t="s">
        <v>21</v>
      </c>
      <c r="B30" s="47"/>
      <c r="C30" s="47"/>
      <c r="D30" s="47"/>
      <c r="E30" s="47"/>
      <c r="F30" s="47"/>
      <c r="G30" s="47"/>
      <c r="H30" s="47"/>
      <c r="I30" s="48"/>
    </row>
    <row r="31" spans="1:9">
      <c r="A31" s="46" t="s">
        <v>25</v>
      </c>
      <c r="B31" s="47"/>
      <c r="C31" s="47"/>
      <c r="D31" s="47"/>
      <c r="E31" s="47"/>
      <c r="F31" s="47"/>
      <c r="G31" s="47"/>
      <c r="H31" s="47"/>
      <c r="I31" s="48"/>
    </row>
    <row r="32" spans="1:9" ht="25.5" customHeight="1">
      <c r="A32" s="40" t="s">
        <v>27</v>
      </c>
      <c r="B32" s="41"/>
      <c r="C32" s="41"/>
      <c r="D32" s="41"/>
      <c r="E32" s="41"/>
      <c r="F32" s="41"/>
      <c r="G32" s="41"/>
      <c r="H32" s="41"/>
      <c r="I32" s="42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4" right="0.511811024" top="0.78740157499999996" bottom="0.78740157499999996" header="0.31496062000000002" footer="0.31496062000000002"/>
  <pageSetup paperSize="9" scale="9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topLeftCell="A10" zoomScaleNormal="100" workbookViewId="0">
      <selection activeCell="E26" sqref="E26"/>
    </sheetView>
  </sheetViews>
  <sheetFormatPr defaultRowHeight="12.75"/>
  <cols>
    <col min="1" max="1" width="9.140625" style="29"/>
    <col min="2" max="2" width="47.42578125" style="29" customWidth="1"/>
    <col min="3" max="5" width="13.28515625" style="29" customWidth="1"/>
    <col min="6" max="6" width="17.42578125" style="29" bestFit="1" customWidth="1"/>
    <col min="7" max="16384" width="9.140625" style="29"/>
  </cols>
  <sheetData>
    <row r="1" spans="1:6" ht="15.75">
      <c r="A1" s="39"/>
      <c r="B1" s="39"/>
      <c r="C1" s="39"/>
      <c r="D1" s="39"/>
      <c r="E1" s="39"/>
      <c r="F1" s="39"/>
    </row>
    <row r="2" spans="1:6" ht="15.75">
      <c r="A2" s="39"/>
      <c r="B2" s="39"/>
      <c r="C2" s="39"/>
      <c r="D2" s="39"/>
      <c r="E2" s="39"/>
      <c r="F2" s="39"/>
    </row>
    <row r="3" spans="1:6" ht="15.75">
      <c r="A3" s="39"/>
      <c r="B3" s="39"/>
      <c r="C3" s="39"/>
      <c r="D3" s="39"/>
      <c r="E3" s="39"/>
      <c r="F3" s="39"/>
    </row>
    <row r="4" spans="1:6" ht="15.75">
      <c r="A4" s="39"/>
      <c r="B4" s="39"/>
      <c r="C4" s="39"/>
      <c r="D4" s="39"/>
      <c r="E4" s="39"/>
      <c r="F4" s="39"/>
    </row>
    <row r="5" spans="1:6" ht="15.75" customHeight="1">
      <c r="A5" s="73" t="s">
        <v>36</v>
      </c>
      <c r="B5" s="73"/>
      <c r="C5" s="73"/>
      <c r="D5" s="73"/>
      <c r="E5" s="73"/>
      <c r="F5" s="73"/>
    </row>
    <row r="6" spans="1:6" ht="15.75" customHeight="1">
      <c r="A6" s="73" t="s">
        <v>37</v>
      </c>
      <c r="B6" s="73"/>
      <c r="C6" s="73"/>
      <c r="D6" s="73"/>
      <c r="E6" s="73"/>
      <c r="F6" s="73"/>
    </row>
    <row r="9" spans="1:6" ht="15.75">
      <c r="A9" s="72" t="s">
        <v>28</v>
      </c>
      <c r="B9" s="72"/>
      <c r="C9" s="72"/>
      <c r="D9" s="72"/>
      <c r="E9" s="72"/>
      <c r="F9" s="72"/>
    </row>
    <row r="10" spans="1:6" ht="25.5">
      <c r="A10" s="34" t="s">
        <v>29</v>
      </c>
      <c r="B10" s="34" t="s">
        <v>30</v>
      </c>
      <c r="C10" s="34" t="s">
        <v>31</v>
      </c>
      <c r="D10" s="34" t="s">
        <v>32</v>
      </c>
      <c r="E10" s="34" t="s">
        <v>19</v>
      </c>
      <c r="F10" s="38" t="s">
        <v>33</v>
      </c>
    </row>
    <row r="11" spans="1:6" ht="38.25">
      <c r="A11" s="30">
        <v>1</v>
      </c>
      <c r="B11" s="31" t="str">
        <f>Item1!B3</f>
        <v>CPAP-SG5600-NGTX-SSD - 5600 NEXT GENERATION THREAT PREVENTION &amp; SANDBLAST (NGTX) APPLIANCE WITH SSD 00:1C:7F:89:2E:25 1</v>
      </c>
      <c r="C11" s="30" t="str">
        <f>Item1!E3</f>
        <v>UNIDADE</v>
      </c>
      <c r="D11" s="30">
        <f>Item1!F3</f>
        <v>1</v>
      </c>
      <c r="E11" s="35">
        <f>Item1!D22</f>
        <v>351666.66666666669</v>
      </c>
      <c r="F11" s="32">
        <f>(ROUND(E11,2)*D11)</f>
        <v>351666.67</v>
      </c>
    </row>
    <row r="12" spans="1:6" ht="38.25">
      <c r="A12" s="30">
        <v>2</v>
      </c>
      <c r="B12" s="31" t="str">
        <f>Item2!B3</f>
        <v>CPAP-SG5600-NGTX-SSD - 5600 NEXT GENERATION THREAT PREVENTION AND SANDBLAST (NGTX) APPLIANCE FOR HIGH AVAILABILITY WITH SSD</v>
      </c>
      <c r="C12" s="30" t="str">
        <f>Item2!E3</f>
        <v>UNIDADE</v>
      </c>
      <c r="D12" s="30">
        <f>Item2!F3</f>
        <v>1</v>
      </c>
      <c r="E12" s="35">
        <f>Item2!D22</f>
        <v>351666.66666666669</v>
      </c>
      <c r="F12" s="32">
        <f t="shared" ref="F12:F16" si="0">(ROUND(E12,2)*D12)</f>
        <v>351666.67</v>
      </c>
    </row>
    <row r="13" spans="1:6" ht="38.25">
      <c r="A13" s="30">
        <v>3</v>
      </c>
      <c r="B13" s="31" t="str">
        <f>Item3!B3</f>
        <v>CPSM-NGSM5 - NEXT GENERATION SECURITY MANAGEMENT SOFTWARE FOR 5 GATEWAYS (SMARTEVENT &amp; COMPLIANCE 1 YEAR)</v>
      </c>
      <c r="C13" s="30" t="str">
        <f>Item3!E3</f>
        <v>UNIDADE</v>
      </c>
      <c r="D13" s="30">
        <f>Item3!F3</f>
        <v>1</v>
      </c>
      <c r="E13" s="35">
        <f>Item3!D22</f>
        <v>85000</v>
      </c>
      <c r="F13" s="32">
        <f t="shared" si="0"/>
        <v>85000</v>
      </c>
    </row>
    <row r="14" spans="1:6" ht="38.25">
      <c r="A14" s="30">
        <v>4</v>
      </c>
      <c r="B14" s="31" t="str">
        <f>Item4!B3</f>
        <v>CPSM-NGSM5-EVNT - NEXT GENERATION SECURITY MANAGEMENT SMARTEVENT DEDICATED SERVER FOR 5 GATEWAYS (PERPETUAL)</v>
      </c>
      <c r="C14" s="30" t="str">
        <f>Item4!E3</f>
        <v>UNIDADE</v>
      </c>
      <c r="D14" s="30">
        <f>Item4!F3</f>
        <v>1</v>
      </c>
      <c r="E14" s="35">
        <f>Item4!D22</f>
        <v>85000</v>
      </c>
      <c r="F14" s="32">
        <f t="shared" si="0"/>
        <v>85000</v>
      </c>
    </row>
    <row r="15" spans="1:6">
      <c r="A15" s="30">
        <v>5</v>
      </c>
      <c r="B15" s="31" t="str">
        <f>Item5!B3</f>
        <v>CHECKPOINT MOBILE ACCESS FOR UNLIMITED USERS</v>
      </c>
      <c r="C15" s="30" t="str">
        <f>Item5!E3</f>
        <v>UNIDADE</v>
      </c>
      <c r="D15" s="30">
        <f>Item5!F3</f>
        <v>1</v>
      </c>
      <c r="E15" s="35">
        <f>Item5!D22</f>
        <v>93333.333333333328</v>
      </c>
      <c r="F15" s="32">
        <f t="shared" si="0"/>
        <v>93333.33</v>
      </c>
    </row>
    <row r="16" spans="1:6">
      <c r="A16" s="30">
        <v>6</v>
      </c>
      <c r="B16" s="31" t="str">
        <f>Item6!B3</f>
        <v>CHECKPOINT MOBILE ACCESS FOR UNLIMITED USERS</v>
      </c>
      <c r="C16" s="30" t="str">
        <f>Item6!E3</f>
        <v>UNIDADE</v>
      </c>
      <c r="D16" s="30">
        <f>Item6!F3</f>
        <v>1</v>
      </c>
      <c r="E16" s="35">
        <f>Item6!D22</f>
        <v>93333.333333333328</v>
      </c>
      <c r="F16" s="32">
        <f t="shared" si="0"/>
        <v>93333.33</v>
      </c>
    </row>
    <row r="17" spans="1:6" ht="15.75">
      <c r="A17" s="72" t="s">
        <v>34</v>
      </c>
      <c r="B17" s="72"/>
      <c r="C17" s="72"/>
      <c r="D17" s="72"/>
      <c r="E17" s="72"/>
      <c r="F17" s="33">
        <f>SUM(F11:F16)</f>
        <v>1060000</v>
      </c>
    </row>
  </sheetData>
  <mergeCells count="4">
    <mergeCell ref="A9:F9"/>
    <mergeCell ref="A17:E17"/>
    <mergeCell ref="A5:F5"/>
    <mergeCell ref="A6:F6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Item1</vt:lpstr>
      <vt:lpstr>Item2</vt:lpstr>
      <vt:lpstr>Item3</vt:lpstr>
      <vt:lpstr>Item4</vt:lpstr>
      <vt:lpstr>Item5</vt:lpstr>
      <vt:lpstr>Item6</vt:lpstr>
      <vt:lpstr>TOTAL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2021-08-09T17:25:32Z</cp:lastPrinted>
  <dcterms:created xsi:type="dcterms:W3CDTF">2019-01-16T20:04:04Z</dcterms:created>
  <dcterms:modified xsi:type="dcterms:W3CDTF">2021-11-09T18:18:27Z</dcterms:modified>
</cp:coreProperties>
</file>